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25" activeTab="1"/>
  </bookViews>
  <sheets>
    <sheet name="PMR OBJETIVOS 2015" sheetId="1" r:id="rId1"/>
    <sheet name="PMR  DE 2015" sheetId="2" r:id="rId2"/>
  </sheets>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<sst xmlns="http://schemas.openxmlformats.org/spreadsheetml/2006/main" count="74" uniqueCount="59">
  <si>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</si>
  <si>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</si>
  <si>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</si>
  <si>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</si>
  <si>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</si>
  <si>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</si>
  <si>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</si>
  <si>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</si>
  <si>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</si>
  <si>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</si>
  <si>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</si>
  <si>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</si>
  <si>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</si>
  <si>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</si>
  <si>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</si>
  <si>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</si>
  <si>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</si>
  <si>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</si>
  <si>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</si>
  <si>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</si>
  <si>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</si>
  <si>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</si>
  <si>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</si>
  <si>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</si>
  <si>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</si>
  <si>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r>
      <t>PORCENTAJE DE ENTIDADES DISTRITALES AUDITADAS DURANTE EL PERIODO</t>
    </r>
    <r>
      <rPr>
        <sz val="9"/>
        <rFont val="Arial"/>
        <family val="2"/>
      </rPr>
      <t xml:space="preserve">
No. De sujetos de control auditados en la vigencia / Total de sujetos de control competencia de la Contraloria de Bogotá *100</t>
    </r>
  </si>
  <si>
    <r>
      <t>INFORMES DE AUDITORIA REALIZADOS DURANTE EL PERIODO</t>
    </r>
    <r>
      <rPr>
        <sz val="9"/>
        <rFont val="Arial"/>
        <family val="2"/>
      </rPr>
      <t xml:space="preserve">
Total Informes de Auditoria realizados</t>
    </r>
  </si>
  <si>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</si>
  <si>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</si>
  <si>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</si>
  <si>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</si>
  <si>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</si>
  <si>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</si>
  <si>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</si>
  <si>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</si>
  <si>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</si>
  <si>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</si>
  <si>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</si>
  <si>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</si>
  <si>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</si>
  <si>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t xml:space="preserve">Unidad Ejecutora No 02 Auditoria Fiscal </t>
  </si>
  <si>
    <t xml:space="preserve">OBJETIVOS - PRODUCTOS E  INDICADORES  DE 2015 </t>
  </si>
  <si>
    <t>FORMATO CBN 1003 PRESUPUESTO ORIENTADO A RESULTADOS -POR-</t>
  </si>
  <si>
    <t>PROGRAMADO 2015</t>
  </si>
  <si>
    <t>PRESUPUESTO POR PRODUCTOS VIGENCIA 2015</t>
  </si>
  <si>
    <t xml:space="preserve">Elaboró:- Claudia Pedraza-  Direccion Tecnica de Planeación </t>
  </si>
  <si>
    <r>
      <t xml:space="preserve">TASA DE RETORNO
</t>
    </r>
    <r>
      <rPr>
        <sz val="9"/>
        <rFont val="Arial"/>
        <family val="2"/>
      </rPr>
      <t>Valor de los beneficios / total presupuesto ejecutado por la Contraloria de Bogotá, D.C. en el periodo analizado
(El objetivo es determinar la relación costo / beneficio)30,372,342,735</t>
    </r>
    <r>
      <rPr>
        <b/>
        <sz val="9"/>
        <rFont val="Arial"/>
        <family val="2"/>
      </rPr>
      <t xml:space="preserve">
</t>
    </r>
  </si>
  <si>
    <t xml:space="preserve">ALCANZADO A JUNIO </t>
  </si>
  <si>
    <t>Fecha de Elaboración: 08 de Julio   de 2015</t>
  </si>
  <si>
    <t>Revisó y Aprobó : Biviana Duque Toro -Director Técnico de Planeación (E)</t>
  </si>
  <si>
    <t>GIROS ACUMULADOS A JUNIO  DE 2015</t>
  </si>
  <si>
    <t>Fuente: Ejecución presupuestal Junio  de 2015 Unidad Ejecutora No. 1</t>
  </si>
  <si>
    <t>Aprobó: Biviana Duque Toro    - Director Técnico de Planeación (E)</t>
  </si>
  <si>
    <t xml:space="preserve">Elaboró:   - Claudia Pedraza A  -                         Fecha: Julio  de 2015     </t>
  </si>
  <si>
    <t>*Seguimiento a junio de 2015: Se firmó el contrato Nº 071 de 29 de mayo de 2015, con la Universidad Jorge Tadeo Lozano, en cuya quinta obligación se estableció la medición de la satisfacción de los clientes ciudadanía y concejo. Se llevó a cabo la primera reunión con firmas especializadas con medición de satisfacción de clientes y se está a la espera de las respectivas propuestas.</t>
  </si>
  <si>
    <t>*Seguimiento a junio de 2015: Mediante el  contrato Nº 071 de 29 de mayo de 2015, suscrito con la Universidad Jorge Tadeo Lozano se han realizado actividades de diseño de piezas comunicativas a saber: a) chalecos, b) pendones de carpas itinerantes y c) piezas comunicativas radiales y 1 audiencia pública sobre movilidad realizada en la Universidad Javeriana.</t>
  </si>
  <si>
    <t>936,861,709,12/52945189126</t>
  </si>
  <si>
    <r>
      <t>MONTO DE DINERO SUCEPTIBLE DE RECAUDO POR PROCESOS DE RESPONSABILIDAD FISCAL POR VIGENCIA FISCAL</t>
    </r>
    <r>
      <rPr>
        <sz val="9"/>
        <rFont val="Arial"/>
        <family val="2"/>
      </rPr>
      <t xml:space="preserve">
Valor del recaudo realizado por la Subdirección de Cobro Coactivo / Valor a recaudar programado
($22553816,58/$600.000.000)</t>
    </r>
  </si>
  <si>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programadas.160/300</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</si>
</sst>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quot;$&quot;\ #,##0.00"/>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240A]d&quot; de &quot;mmmm&quot; de &quot;yyyy"/>
    <numFmt numFmtId="205" formatCode="[$-240A]h:mm:ss\ AM/PM"/>
    <numFmt numFmtId="206" formatCode="#,##0.0000"/>
    <numFmt numFmtId="207" formatCode="#,##0.00000"/>
    <numFmt numFmtId="208" formatCode="0.0"/>
    <numFmt numFmtId="209" formatCode="#,##0.000000"/>
    <numFmt numFmtId="210" formatCode="#,##0.0000000"/>
  </numFmts>
  <fonts count="55">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4"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68">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3" fontId="12" fillId="33" borderId="10" xfId="0" applyNumberFormat="1" applyFont="1" applyFill="1" applyBorder="1" applyAlignment="1">
      <alignment/>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198" fontId="4" fillId="0" borderId="10" xfId="0" applyNumberFormat="1" applyFont="1" applyFill="1" applyBorder="1" applyAlignment="1">
      <alignment horizontal="center" vertical="center"/>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4" borderId="10" xfId="0" applyFont="1" applyFill="1" applyBorder="1" applyAlignment="1">
      <alignment vertical="top"/>
    </xf>
    <xf numFmtId="0" fontId="5" fillId="0" borderId="10" xfId="0" applyFont="1" applyBorder="1" applyAlignment="1">
      <alignment horizontal="left" vertical="center" wrapText="1"/>
    </xf>
    <xf numFmtId="0" fontId="5" fillId="3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171" fontId="13" fillId="0" borderId="0" xfId="49" applyFont="1" applyAlignment="1">
      <alignment/>
    </xf>
    <xf numFmtId="0" fontId="10" fillId="0" borderId="10" xfId="0" applyFont="1" applyBorder="1" applyAlignment="1">
      <alignment horizontal="center" vertical="top" wrapText="1"/>
    </xf>
    <xf numFmtId="171" fontId="10" fillId="0" borderId="10" xfId="49" applyFont="1" applyBorder="1" applyAlignment="1">
      <alignment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0" fillId="0" borderId="10" xfId="0" applyBorder="1" applyAlignment="1">
      <alignment/>
    </xf>
    <xf numFmtId="2" fontId="13" fillId="0" borderId="0" xfId="0" applyNumberFormat="1" applyFont="1" applyAlignment="1">
      <alignment/>
    </xf>
    <xf numFmtId="9" fontId="4" fillId="35" borderId="10" xfId="56" applyFont="1" applyFill="1" applyBorder="1" applyAlignment="1">
      <alignment horizontal="center" vertical="center" wrapText="1"/>
    </xf>
    <xf numFmtId="0" fontId="13" fillId="0" borderId="0" xfId="0" applyFont="1" applyAlignment="1">
      <alignment wrapText="1"/>
    </xf>
    <xf numFmtId="0" fontId="13" fillId="0" borderId="0" xfId="0" applyFont="1" applyAlignment="1">
      <alignment horizontal="left"/>
    </xf>
    <xf numFmtId="199" fontId="4" fillId="35" borderId="10" xfId="56" applyNumberFormat="1" applyFont="1" applyFill="1" applyBorder="1" applyAlignment="1">
      <alignment horizontal="center" vertical="center"/>
    </xf>
    <xf numFmtId="3" fontId="4" fillId="35" borderId="10" xfId="0" applyNumberFormat="1" applyFont="1" applyFill="1" applyBorder="1" applyAlignment="1">
      <alignment horizontal="center" vertical="center"/>
    </xf>
    <xf numFmtId="196" fontId="4" fillId="35" borderId="10" xfId="0" applyNumberFormat="1" applyFont="1" applyFill="1" applyBorder="1" applyAlignment="1">
      <alignment horizontal="center" vertical="center"/>
    </xf>
    <xf numFmtId="9" fontId="4" fillId="35" borderId="10" xfId="56" applyFont="1" applyFill="1" applyBorder="1" applyAlignment="1">
      <alignment horizontal="center" vertical="center"/>
    </xf>
    <xf numFmtId="9" fontId="15" fillId="35" borderId="10" xfId="56" applyFont="1" applyFill="1" applyBorder="1" applyAlignment="1">
      <alignment horizontal="center" vertical="center"/>
    </xf>
    <xf numFmtId="0" fontId="5" fillId="34"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4" borderId="10" xfId="0" applyNumberFormat="1" applyFont="1" applyFill="1" applyBorder="1" applyAlignment="1">
      <alignment horizontal="center" vertical="center" wrapText="1"/>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4" borderId="10" xfId="0" applyFont="1" applyFill="1" applyBorder="1" applyAlignment="1">
      <alignment horizontal="center" vertical="top" wrapText="1"/>
    </xf>
    <xf numFmtId="0" fontId="5" fillId="0" borderId="10" xfId="0" applyFont="1" applyBorder="1" applyAlignment="1">
      <alignment horizontal="left" vertical="center" wrapText="1"/>
    </xf>
    <xf numFmtId="0" fontId="16" fillId="36" borderId="11" xfId="0" applyFont="1" applyFill="1" applyBorder="1" applyAlignment="1">
      <alignment horizontal="center"/>
    </xf>
    <xf numFmtId="0" fontId="16" fillId="36" borderId="12" xfId="0" applyFont="1" applyFill="1" applyBorder="1" applyAlignment="1">
      <alignment horizontal="center"/>
    </xf>
    <xf numFmtId="0" fontId="16" fillId="36" borderId="13" xfId="0" applyFont="1" applyFill="1" applyBorder="1" applyAlignment="1">
      <alignment horizontal="center"/>
    </xf>
    <xf numFmtId="0" fontId="11" fillId="0" borderId="14"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5" xfId="0" applyFont="1" applyFill="1" applyBorder="1" applyAlignment="1">
      <alignment horizontal="center" wrapText="1"/>
    </xf>
    <xf numFmtId="0" fontId="2" fillId="32" borderId="16" xfId="0" applyFont="1" applyFill="1" applyBorder="1" applyAlignment="1">
      <alignment horizont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76200</xdr:rowOff>
    </xdr:from>
    <xdr:to>
      <xdr:col>0</xdr:col>
      <xdr:colOff>952500</xdr:colOff>
      <xdr:row>3</xdr:row>
      <xdr:rowOff>228600</xdr:rowOff>
    </xdr:to>
    <xdr:pic>
      <xdr:nvPicPr>
        <xdr:cNvPr id="1" name="Picture 1" descr="logo nuevo contraloría"/>
        <xdr:cNvPicPr preferRelativeResize="1">
          <a:picLocks noChangeAspect="1"/>
        </xdr:cNvPicPr>
      </xdr:nvPicPr>
      <xdr:blipFill>
        <a:blip r:embed="rId1"/>
        <a:stretch>
          <a:fillRect/>
        </a:stretch>
      </xdr:blipFill>
      <xdr:spPr>
        <a:xfrm>
          <a:off x="85725" y="257175"/>
          <a:ext cx="8667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76200</xdr:rowOff>
    </xdr:from>
    <xdr:to>
      <xdr:col>0</xdr:col>
      <xdr:colOff>1476375</xdr:colOff>
      <xdr:row>4</xdr:row>
      <xdr:rowOff>104775</xdr:rowOff>
    </xdr:to>
    <xdr:pic>
      <xdr:nvPicPr>
        <xdr:cNvPr id="1" name="Picture 1" descr="logo nuevo contraloría"/>
        <xdr:cNvPicPr preferRelativeResize="1">
          <a:picLocks noChangeAspect="1"/>
        </xdr:cNvPicPr>
      </xdr:nvPicPr>
      <xdr:blipFill>
        <a:blip r:embed="rId1"/>
        <a:stretch>
          <a:fillRect/>
        </a:stretch>
      </xdr:blipFill>
      <xdr:spPr>
        <a:xfrm>
          <a:off x="333375" y="400050"/>
          <a:ext cx="11430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I27"/>
  <sheetViews>
    <sheetView zoomScalePageLayoutView="0" workbookViewId="0" topLeftCell="A14">
      <selection activeCell="A1" sqref="A1:E27"/>
    </sheetView>
  </sheetViews>
  <sheetFormatPr defaultColWidth="11.421875" defaultRowHeight="15"/>
  <cols>
    <col min="1" max="1" width="36.00390625" style="21" customWidth="1"/>
    <col min="2" max="2" width="17.421875" style="21" customWidth="1"/>
    <col min="3" max="3" width="11.421875" style="21" customWidth="1"/>
    <col min="4" max="4" width="15.421875" style="21" customWidth="1"/>
    <col min="5" max="5" width="14.140625" style="21" customWidth="1"/>
    <col min="6" max="6" width="43.8515625" style="21" customWidth="1"/>
    <col min="7" max="7" width="13.57421875" style="21" customWidth="1"/>
    <col min="8" max="8" width="15.28125" style="21" customWidth="1"/>
    <col min="9" max="9" width="17.57421875" style="21" customWidth="1"/>
    <col min="10" max="16384" width="11.421875" style="21" customWidth="1"/>
  </cols>
  <sheetData>
    <row r="1" spans="1:5" ht="14.25">
      <c r="A1" s="56" t="s">
        <v>42</v>
      </c>
      <c r="B1" s="57"/>
      <c r="C1" s="57"/>
      <c r="D1" s="57"/>
      <c r="E1" s="58"/>
    </row>
    <row r="2" spans="1:4" ht="15.75" customHeight="1">
      <c r="A2" s="51" t="s">
        <v>4</v>
      </c>
      <c r="B2" s="51"/>
      <c r="C2" s="51"/>
      <c r="D2" s="51"/>
    </row>
    <row r="3" spans="1:4" ht="15.75">
      <c r="A3" s="52" t="s">
        <v>7</v>
      </c>
      <c r="B3" s="52"/>
      <c r="C3" s="52"/>
      <c r="D3" s="52"/>
    </row>
    <row r="4" spans="1:4" ht="24" customHeight="1">
      <c r="A4" s="53" t="s">
        <v>41</v>
      </c>
      <c r="B4" s="53"/>
      <c r="C4" s="53"/>
      <c r="D4" s="53"/>
    </row>
    <row r="5" spans="1:5" ht="14.25" customHeight="1">
      <c r="A5" s="25" t="s">
        <v>27</v>
      </c>
      <c r="B5" s="54" t="s">
        <v>21</v>
      </c>
      <c r="C5" s="54"/>
      <c r="D5" s="54"/>
      <c r="E5" s="54"/>
    </row>
    <row r="6" spans="1:5" ht="24">
      <c r="A6" s="1" t="s">
        <v>33</v>
      </c>
      <c r="B6" s="1" t="s">
        <v>0</v>
      </c>
      <c r="C6" s="1" t="s">
        <v>1</v>
      </c>
      <c r="D6" s="1" t="s">
        <v>43</v>
      </c>
      <c r="E6" s="1" t="s">
        <v>47</v>
      </c>
    </row>
    <row r="7" spans="1:5" ht="78.75" customHeight="1">
      <c r="A7" s="26" t="s">
        <v>25</v>
      </c>
      <c r="B7" s="20">
        <v>1</v>
      </c>
      <c r="C7" s="19">
        <v>1</v>
      </c>
      <c r="D7" s="19">
        <v>0.92</v>
      </c>
      <c r="E7" s="43">
        <v>0.794</v>
      </c>
    </row>
    <row r="8" spans="1:5" ht="20.25" customHeight="1">
      <c r="A8" s="25" t="s">
        <v>28</v>
      </c>
      <c r="B8" s="48" t="s">
        <v>5</v>
      </c>
      <c r="C8" s="48"/>
      <c r="D8" s="48"/>
      <c r="E8" s="48"/>
    </row>
    <row r="9" spans="1:5" ht="24">
      <c r="A9" s="1" t="s">
        <v>34</v>
      </c>
      <c r="B9" s="1" t="s">
        <v>6</v>
      </c>
      <c r="C9" s="1" t="s">
        <v>1</v>
      </c>
      <c r="D9" s="1" t="s">
        <v>43</v>
      </c>
      <c r="E9" s="1" t="str">
        <f>E6</f>
        <v>ALCANZADO A JUNIO </v>
      </c>
    </row>
    <row r="10" spans="1:5" ht="50.25" customHeight="1">
      <c r="A10" s="26" t="s">
        <v>26</v>
      </c>
      <c r="B10" s="2">
        <f>130+157+168+287</f>
        <v>742</v>
      </c>
      <c r="C10" s="3">
        <f>333+177+150+150</f>
        <v>810</v>
      </c>
      <c r="D10" s="3">
        <v>205</v>
      </c>
      <c r="E10" s="44">
        <v>87</v>
      </c>
    </row>
    <row r="11" spans="1:5" ht="24.75" customHeight="1">
      <c r="A11" s="27" t="s">
        <v>29</v>
      </c>
      <c r="B11" s="50" t="s">
        <v>22</v>
      </c>
      <c r="C11" s="50"/>
      <c r="D11" s="50"/>
      <c r="E11" s="50"/>
    </row>
    <row r="12" spans="1:5" ht="27" customHeight="1">
      <c r="A12" s="1" t="s">
        <v>35</v>
      </c>
      <c r="B12" s="1" t="s">
        <v>0</v>
      </c>
      <c r="C12" s="1" t="s">
        <v>1</v>
      </c>
      <c r="D12" s="1" t="str">
        <f>D6</f>
        <v>PROGRAMADO 2015</v>
      </c>
      <c r="E12" s="1" t="str">
        <f>E6</f>
        <v>ALCANZADO A JUNIO </v>
      </c>
    </row>
    <row r="13" spans="1:6" ht="81.75" customHeight="1">
      <c r="A13" s="26" t="s">
        <v>46</v>
      </c>
      <c r="B13" s="4">
        <v>4.34</v>
      </c>
      <c r="C13" s="4" t="s">
        <v>24</v>
      </c>
      <c r="D13" s="18">
        <v>3</v>
      </c>
      <c r="E13" s="45">
        <v>0.064</v>
      </c>
      <c r="F13" s="39" t="s">
        <v>56</v>
      </c>
    </row>
    <row r="14" spans="1:5" ht="14.25">
      <c r="A14" s="27" t="s">
        <v>30</v>
      </c>
      <c r="B14" s="48" t="s">
        <v>2</v>
      </c>
      <c r="C14" s="48"/>
      <c r="D14" s="48"/>
      <c r="E14" s="48"/>
    </row>
    <row r="15" spans="1:5" ht="24">
      <c r="A15" s="1" t="s">
        <v>36</v>
      </c>
      <c r="B15" s="1" t="s">
        <v>0</v>
      </c>
      <c r="C15" s="1" t="s">
        <v>1</v>
      </c>
      <c r="D15" s="1" t="str">
        <f>D6</f>
        <v>PROGRAMADO 2015</v>
      </c>
      <c r="E15" s="1" t="str">
        <f>E6</f>
        <v>ALCANZADO A JUNIO </v>
      </c>
    </row>
    <row r="16" spans="1:9" ht="109.5" customHeight="1">
      <c r="A16" s="24" t="s">
        <v>57</v>
      </c>
      <c r="B16" s="2">
        <v>300</v>
      </c>
      <c r="C16" s="3">
        <v>2000</v>
      </c>
      <c r="D16" s="3">
        <v>600</v>
      </c>
      <c r="E16" s="46">
        <v>0.61</v>
      </c>
      <c r="F16" s="42">
        <v>22553816.58</v>
      </c>
      <c r="G16" s="21">
        <v>341913767</v>
      </c>
      <c r="H16" s="21">
        <f>F16+G16</f>
        <v>364467583.58</v>
      </c>
      <c r="I16" s="32">
        <f>H16/600000000</f>
        <v>0.6074459726333333</v>
      </c>
    </row>
    <row r="17" spans="1:6" ht="14.25">
      <c r="A17" s="55" t="s">
        <v>20</v>
      </c>
      <c r="B17" s="55"/>
      <c r="C17" s="55"/>
      <c r="D17" s="55"/>
      <c r="E17" s="55"/>
      <c r="F17" s="33"/>
    </row>
    <row r="18" spans="1:5" ht="14.25" customHeight="1">
      <c r="A18" s="25" t="s">
        <v>31</v>
      </c>
      <c r="B18" s="54" t="s">
        <v>23</v>
      </c>
      <c r="C18" s="54"/>
      <c r="D18" s="54"/>
      <c r="E18" s="54"/>
    </row>
    <row r="19" spans="1:5" ht="25.5" customHeight="1">
      <c r="A19" s="28" t="s">
        <v>37</v>
      </c>
      <c r="B19" s="1" t="s">
        <v>0</v>
      </c>
      <c r="C19" s="1" t="s">
        <v>1</v>
      </c>
      <c r="D19" s="1" t="str">
        <f>D6</f>
        <v>PROGRAMADO 2015</v>
      </c>
      <c r="E19" s="1" t="s">
        <v>47</v>
      </c>
    </row>
    <row r="20" spans="1:6" ht="126" customHeight="1">
      <c r="A20" s="29" t="s">
        <v>39</v>
      </c>
      <c r="B20" s="23">
        <v>0.3</v>
      </c>
      <c r="C20" s="23">
        <v>0.8</v>
      </c>
      <c r="D20" s="23">
        <v>0.8</v>
      </c>
      <c r="E20" s="47">
        <v>0</v>
      </c>
      <c r="F20" s="28" t="s">
        <v>54</v>
      </c>
    </row>
    <row r="21" spans="1:5" ht="14.25">
      <c r="A21" s="25" t="s">
        <v>32</v>
      </c>
      <c r="B21" s="48" t="s">
        <v>3</v>
      </c>
      <c r="C21" s="48"/>
      <c r="D21" s="48"/>
      <c r="E21" s="48"/>
    </row>
    <row r="22" spans="1:5" ht="24">
      <c r="A22" s="1" t="s">
        <v>38</v>
      </c>
      <c r="B22" s="1" t="s">
        <v>0</v>
      </c>
      <c r="C22" s="1" t="s">
        <v>1</v>
      </c>
      <c r="D22" s="1" t="s">
        <v>43</v>
      </c>
      <c r="E22" s="1" t="s">
        <v>47</v>
      </c>
    </row>
    <row r="23" spans="1:6" ht="114" customHeight="1">
      <c r="A23" s="30" t="s">
        <v>58</v>
      </c>
      <c r="B23" s="20">
        <v>1</v>
      </c>
      <c r="C23" s="20">
        <v>1</v>
      </c>
      <c r="D23" s="20">
        <v>0.27</v>
      </c>
      <c r="E23" s="40">
        <v>0.53</v>
      </c>
      <c r="F23" s="41" t="s">
        <v>55</v>
      </c>
    </row>
    <row r="24" spans="1:5" ht="16.5" customHeight="1">
      <c r="A24" s="36"/>
      <c r="B24" s="37"/>
      <c r="C24" s="37"/>
      <c r="D24" s="37"/>
      <c r="E24" s="37"/>
    </row>
    <row r="25" spans="1:4" ht="14.25">
      <c r="A25" s="49" t="s">
        <v>45</v>
      </c>
      <c r="B25" s="49"/>
      <c r="C25" s="49"/>
      <c r="D25" s="49"/>
    </row>
    <row r="26" spans="1:4" ht="14.25">
      <c r="A26" s="31" t="s">
        <v>48</v>
      </c>
      <c r="B26" s="22"/>
      <c r="C26" s="22"/>
      <c r="D26" s="22"/>
    </row>
    <row r="27" spans="1:4" ht="14.25">
      <c r="A27" s="22" t="s">
        <v>49</v>
      </c>
      <c r="B27" s="22"/>
      <c r="C27" s="22"/>
      <c r="D27" s="22"/>
    </row>
  </sheetData>
  <sheetProtection/>
  <mergeCells count="12">
    <mergeCell ref="A17:E17"/>
    <mergeCell ref="A1:E1"/>
    <mergeCell ref="B21:E21"/>
    <mergeCell ref="A25:D25"/>
    <mergeCell ref="B8:E8"/>
    <mergeCell ref="B11:E11"/>
    <mergeCell ref="B14:E14"/>
    <mergeCell ref="A2:D2"/>
    <mergeCell ref="A3:D3"/>
    <mergeCell ref="A4:D4"/>
    <mergeCell ref="B5:E5"/>
    <mergeCell ref="B18:E18"/>
  </mergeCells>
  <printOptions horizontalCentered="1" verticalCentered="1"/>
  <pageMargins left="0.984251968503937" right="0.2362204724409449" top="0.7086614173228347" bottom="0.4724409448818898" header="0.31496062992125984" footer="0.31496062992125984"/>
  <pageSetup horizontalDpi="300" verticalDpi="300" orientation="portrait" scale="7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G21"/>
  <sheetViews>
    <sheetView tabSelected="1" zoomScalePageLayoutView="0" workbookViewId="0" topLeftCell="A1">
      <selection activeCell="A1" sqref="A1:E1"/>
    </sheetView>
  </sheetViews>
  <sheetFormatPr defaultColWidth="11.421875" defaultRowHeight="15"/>
  <cols>
    <col min="1" max="1" width="27.8515625" style="0" customWidth="1"/>
    <col min="2" max="2" width="24.140625" style="0" customWidth="1"/>
    <col min="3" max="3" width="18.57421875" style="0" customWidth="1"/>
    <col min="4" max="4" width="19.140625" style="0" customWidth="1"/>
    <col min="5" max="5" width="19.7109375" style="0" customWidth="1"/>
    <col min="6" max="6" width="14.140625" style="0" customWidth="1"/>
  </cols>
  <sheetData>
    <row r="1" spans="1:5" ht="25.5" customHeight="1">
      <c r="A1" s="56" t="s">
        <v>42</v>
      </c>
      <c r="B1" s="57"/>
      <c r="C1" s="57"/>
      <c r="D1" s="57"/>
      <c r="E1" s="58"/>
    </row>
    <row r="2" spans="1:5" ht="15.75" customHeight="1">
      <c r="A2" s="61" t="s">
        <v>10</v>
      </c>
      <c r="B2" s="61"/>
      <c r="C2" s="61"/>
      <c r="D2" s="61"/>
      <c r="E2" s="61"/>
    </row>
    <row r="3" spans="1:5" ht="15.75" customHeight="1">
      <c r="A3" s="61" t="s">
        <v>11</v>
      </c>
      <c r="B3" s="61"/>
      <c r="C3" s="61"/>
      <c r="D3" s="61"/>
      <c r="E3" s="61"/>
    </row>
    <row r="4" spans="1:5" ht="15.75">
      <c r="A4" s="61" t="s">
        <v>44</v>
      </c>
      <c r="B4" s="61"/>
      <c r="C4" s="61"/>
      <c r="D4" s="61"/>
      <c r="E4" s="61"/>
    </row>
    <row r="6" spans="1:5" ht="15">
      <c r="A6" t="s">
        <v>50</v>
      </c>
      <c r="E6" t="s">
        <v>8</v>
      </c>
    </row>
    <row r="7" spans="1:5" ht="15">
      <c r="A7" s="62" t="s">
        <v>9</v>
      </c>
      <c r="B7" s="63" t="s">
        <v>15</v>
      </c>
      <c r="C7" s="64" t="s">
        <v>17</v>
      </c>
      <c r="D7" s="65"/>
      <c r="E7" s="66" t="s">
        <v>16</v>
      </c>
    </row>
    <row r="8" spans="1:5" ht="15">
      <c r="A8" s="62"/>
      <c r="B8" s="62"/>
      <c r="C8" s="6" t="s">
        <v>18</v>
      </c>
      <c r="D8" s="5" t="s">
        <v>19</v>
      </c>
      <c r="E8" s="67"/>
    </row>
    <row r="9" spans="1:7" ht="15.75">
      <c r="A9" s="10" t="s">
        <v>5</v>
      </c>
      <c r="B9" s="7">
        <f>B12*77%</f>
        <v>36916511967.72</v>
      </c>
      <c r="C9" s="7">
        <f>G9*87.5%</f>
        <v>86544406.375</v>
      </c>
      <c r="D9" s="7">
        <f>D12*77/100</f>
        <v>0</v>
      </c>
      <c r="E9" s="12">
        <f>B9+C9+D9</f>
        <v>37003056374.095</v>
      </c>
      <c r="G9" s="38">
        <v>98907893</v>
      </c>
    </row>
    <row r="10" spans="1:5" ht="31.5">
      <c r="A10" s="11" t="s">
        <v>12</v>
      </c>
      <c r="B10" s="7">
        <f>B12*11%</f>
        <v>5273787423.96</v>
      </c>
      <c r="C10" s="7">
        <f>G9*12.5%</f>
        <v>12363486.625</v>
      </c>
      <c r="D10" s="7">
        <f>D12*11/100</f>
        <v>0</v>
      </c>
      <c r="E10" s="12">
        <f>B10+C10+D10</f>
        <v>5286150910.585</v>
      </c>
    </row>
    <row r="11" spans="1:5" ht="31.5">
      <c r="A11" s="11" t="s">
        <v>13</v>
      </c>
      <c r="B11" s="7">
        <f>B12*12%</f>
        <v>5753222644.32</v>
      </c>
      <c r="C11" s="7">
        <v>0</v>
      </c>
      <c r="D11" s="7">
        <f>D12*12/100</f>
        <v>0</v>
      </c>
      <c r="E11" s="12">
        <f>B11+C11+D11</f>
        <v>5753222644.32</v>
      </c>
    </row>
    <row r="12" spans="1:5" ht="15.75">
      <c r="A12" s="13" t="s">
        <v>14</v>
      </c>
      <c r="B12" s="8">
        <v>47943522036</v>
      </c>
      <c r="C12" s="8">
        <v>98907893</v>
      </c>
      <c r="D12" s="8">
        <v>0</v>
      </c>
      <c r="E12" s="8">
        <f>SUM(E9:E11)</f>
        <v>48042429929</v>
      </c>
    </row>
    <row r="14" spans="4:6" ht="15">
      <c r="D14" s="16"/>
      <c r="E14" s="15"/>
      <c r="F14" s="17"/>
    </row>
    <row r="15" spans="1:5" ht="31.5">
      <c r="A15" s="34" t="s">
        <v>40</v>
      </c>
      <c r="B15" s="35">
        <v>4205598</v>
      </c>
      <c r="D15" s="14"/>
      <c r="E15" s="15"/>
    </row>
    <row r="16" ht="15">
      <c r="E16" s="15"/>
    </row>
    <row r="17" ht="15">
      <c r="E17" s="16"/>
    </row>
    <row r="18" spans="1:5" ht="15">
      <c r="A18" s="59" t="s">
        <v>51</v>
      </c>
      <c r="B18" s="59"/>
      <c r="C18" s="59"/>
      <c r="D18" s="59"/>
      <c r="E18" s="59"/>
    </row>
    <row r="19" spans="1:5" ht="15">
      <c r="A19" s="60" t="s">
        <v>53</v>
      </c>
      <c r="B19" s="60"/>
      <c r="C19" s="60"/>
      <c r="D19" s="60"/>
      <c r="E19" s="60"/>
    </row>
    <row r="20" spans="1:3" ht="15">
      <c r="A20" s="9" t="s">
        <v>52</v>
      </c>
      <c r="B20" s="9"/>
      <c r="C20" s="9"/>
    </row>
    <row r="21" spans="1:3" ht="15">
      <c r="A21" s="9"/>
      <c r="B21" s="9"/>
      <c r="C21" s="9"/>
    </row>
  </sheetData>
  <sheetProtection/>
  <mergeCells count="10">
    <mergeCell ref="A18:E18"/>
    <mergeCell ref="A19:E19"/>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horizontalDpi="300" verticalDpi="3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DANIELA MARIA HOYOS GOMEZ</cp:lastModifiedBy>
  <cp:lastPrinted>2015-07-07T15:34:13Z</cp:lastPrinted>
  <dcterms:created xsi:type="dcterms:W3CDTF">2008-08-26T19:35:11Z</dcterms:created>
  <dcterms:modified xsi:type="dcterms:W3CDTF">2015-07-07T19:52:05Z</dcterms:modified>
  <cp:category/>
  <cp:version/>
  <cp:contentType/>
  <cp:contentStatus/>
</cp:coreProperties>
</file>